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7935"/>
  </bookViews>
  <sheets>
    <sheet name="CHAITRA" sheetId="1" r:id="rId1"/>
  </sheets>
  <externalReferences>
    <externalReference r:id="rId2"/>
  </externalReferences>
  <definedNames>
    <definedName name="_xlnm.Print_Area" localSheetId="0">CHAITRA!$A$3:$E$52</definedName>
  </definedNames>
  <calcPr calcId="124519"/>
</workbook>
</file>

<file path=xl/calcChain.xml><?xml version="1.0" encoding="utf-8"?>
<calcChain xmlns="http://schemas.openxmlformats.org/spreadsheetml/2006/main">
  <c r="D39" i="1"/>
  <c r="E31"/>
  <c r="E35" s="1"/>
  <c r="E38" s="1"/>
  <c r="E40" s="1"/>
  <c r="E43" s="1"/>
  <c r="E45" s="1"/>
  <c r="C31"/>
  <c r="C35" s="1"/>
  <c r="D30"/>
  <c r="D29"/>
  <c r="D27"/>
  <c r="D25"/>
  <c r="D20" s="1"/>
  <c r="E20"/>
  <c r="C20"/>
  <c r="E19"/>
  <c r="C19"/>
  <c r="E15"/>
  <c r="C15"/>
  <c r="D10"/>
  <c r="D31" l="1"/>
  <c r="D35" s="1"/>
  <c r="D38" s="1"/>
  <c r="D40" s="1"/>
  <c r="D43" s="1"/>
  <c r="D45" s="1"/>
  <c r="D48"/>
  <c r="D47"/>
  <c r="D46"/>
  <c r="E46"/>
  <c r="E47" s="1"/>
  <c r="C38"/>
  <c r="E12" l="1"/>
  <c r="E18"/>
  <c r="C40"/>
  <c r="E48"/>
  <c r="E10" l="1"/>
  <c r="C43"/>
  <c r="C45" l="1"/>
  <c r="C46" l="1"/>
  <c r="C47" l="1"/>
  <c r="C48" s="1"/>
  <c r="C12" l="1"/>
  <c r="C18"/>
  <c r="C10" l="1"/>
</calcChain>
</file>

<file path=xl/sharedStrings.xml><?xml version="1.0" encoding="utf-8"?>
<sst xmlns="http://schemas.openxmlformats.org/spreadsheetml/2006/main" count="66" uniqueCount="60">
  <si>
    <t>Machhapuchchhre Bank Limited</t>
  </si>
  <si>
    <t>Putali Sadak, Kathmandu</t>
  </si>
  <si>
    <t>Putalisadak, Kathmandu</t>
  </si>
  <si>
    <t>Unaudited Financial Results ( Quarterly)</t>
  </si>
  <si>
    <t>As at Third Quarter (13/04/2006) of the Fiscal Year 2005/2006</t>
  </si>
  <si>
    <t>Rs.in,000</t>
  </si>
  <si>
    <t>S.No.</t>
  </si>
  <si>
    <t>Particular</t>
  </si>
  <si>
    <t>This Quarter Ending</t>
  </si>
  <si>
    <t>Previous Quarter Ending</t>
  </si>
  <si>
    <t>Corresponding Previous Year Quarter Ending</t>
  </si>
  <si>
    <t>Total Capital and Liabilities (1.1 to 1.7)</t>
  </si>
  <si>
    <t>Paid Up Capital</t>
  </si>
  <si>
    <t>Reserve and Surplus</t>
  </si>
  <si>
    <t>Debenture and Bond</t>
  </si>
  <si>
    <t>Borrowing</t>
  </si>
  <si>
    <t>Deposits</t>
  </si>
  <si>
    <t>a. Domestic Currency</t>
  </si>
  <si>
    <t>b.. Foreign Currency</t>
  </si>
  <si>
    <t>Income Tax Liability</t>
  </si>
  <si>
    <t>Other Liabilities</t>
  </si>
  <si>
    <t>Total Assets (2.1 to 2.7)</t>
  </si>
  <si>
    <t>Cash &amp; Bank Balance Balance</t>
  </si>
  <si>
    <t>Money at call and Short Notice</t>
  </si>
  <si>
    <t>Investments</t>
  </si>
  <si>
    <t>Loans and Advances</t>
  </si>
  <si>
    <t>Fixed Assets</t>
  </si>
  <si>
    <t>Non Banking Assets</t>
  </si>
  <si>
    <t>Other Assets</t>
  </si>
  <si>
    <t>Profit and Loss Account</t>
  </si>
  <si>
    <t>Up to This Quarter</t>
  </si>
  <si>
    <t>Up to Previous Quarter</t>
  </si>
  <si>
    <t>Up to Corresponding Previous Year Quarter</t>
  </si>
  <si>
    <t>Interest Income</t>
  </si>
  <si>
    <t>Interest Expense</t>
  </si>
  <si>
    <t>A. Net Interest Income (3.1 - 3.2)</t>
  </si>
  <si>
    <t>Fee Commission and Discount</t>
  </si>
  <si>
    <t>Other Operatiing income</t>
  </si>
  <si>
    <t>Foreign Exchange Gain / Loss (Net)</t>
  </si>
  <si>
    <t>B.Total Operating Income (A+3.3+3.4+3.5)</t>
  </si>
  <si>
    <t>Staff Expenses</t>
  </si>
  <si>
    <t>Other Operatiing Expense</t>
  </si>
  <si>
    <t>C. Operating Profit Before Provision (B-3.6-3.7)</t>
  </si>
  <si>
    <t>Provision for Possible Losses</t>
  </si>
  <si>
    <t>D. Operating Profit (C-3.8)</t>
  </si>
  <si>
    <t>Non Operating Income / Expenses (Net)</t>
  </si>
  <si>
    <t>Write Back of Provision for Possible Loss</t>
  </si>
  <si>
    <t>E. Profit from Regular Activities (D+3.9+3.10)</t>
  </si>
  <si>
    <t>Extraordinary Income/Expenses (Net)</t>
  </si>
  <si>
    <t>F. Profit Before Bonus and Taxes (E+3.11)</t>
  </si>
  <si>
    <t>Provision for Staff Bonus</t>
  </si>
  <si>
    <t>Provision For Tax</t>
  </si>
  <si>
    <t>G. Net Profit/ Loss (F-3.12-3.13)</t>
  </si>
  <si>
    <t>Ratios</t>
  </si>
  <si>
    <t>At the End of This Quarter</t>
  </si>
  <si>
    <t>At the End of Previous Quarter</t>
  </si>
  <si>
    <t>At the End of Corresponding Previous Year Quarter</t>
  </si>
  <si>
    <t>Capital Fund to RWA</t>
  </si>
  <si>
    <t>Non Performing Loan To Total Loan</t>
  </si>
  <si>
    <t>Total Loan Loss Provision to Total NPL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</si>
</sst>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,000.00,"/>
  </numFmts>
  <fonts count="11">
    <font>
      <sz val="10"/>
      <name val="Arial"/>
    </font>
    <font>
      <sz val="10"/>
      <name val="Arial"/>
    </font>
    <font>
      <b/>
      <sz val="9"/>
      <name val="Comic Sans MS"/>
      <family val="4"/>
    </font>
    <font>
      <sz val="8"/>
      <name val="Comic Sans MS"/>
      <family val="4"/>
    </font>
    <font>
      <sz val="7"/>
      <name val="Comic Sans MS"/>
      <family val="4"/>
    </font>
    <font>
      <b/>
      <sz val="8"/>
      <name val="Comic Sans MS"/>
      <family val="4"/>
    </font>
    <font>
      <b/>
      <sz val="12"/>
      <name val="Arial"/>
      <family val="2"/>
    </font>
    <font>
      <b/>
      <sz val="7"/>
      <name val="Comic Sans MS"/>
      <family val="4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3" fontId="4" fillId="0" borderId="0" xfId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wrapText="1"/>
    </xf>
    <xf numFmtId="0" fontId="3" fillId="0" borderId="2" xfId="0" applyFont="1" applyBorder="1"/>
    <xf numFmtId="0" fontId="7" fillId="0" borderId="2" xfId="0" applyFont="1" applyBorder="1"/>
    <xf numFmtId="164" fontId="7" fillId="0" borderId="2" xfId="1" applyNumberFormat="1" applyFont="1" applyBorder="1"/>
    <xf numFmtId="0" fontId="4" fillId="0" borderId="2" xfId="0" applyFont="1" applyBorder="1"/>
    <xf numFmtId="164" fontId="4" fillId="0" borderId="2" xfId="1" applyNumberFormat="1" applyFont="1" applyBorder="1"/>
    <xf numFmtId="43" fontId="4" fillId="0" borderId="2" xfId="1" applyFont="1" applyBorder="1"/>
    <xf numFmtId="0" fontId="5" fillId="0" borderId="2" xfId="0" applyFont="1" applyBorder="1"/>
    <xf numFmtId="0" fontId="7" fillId="0" borderId="2" xfId="0" applyFont="1" applyBorder="1" applyAlignment="1">
      <alignment horizontal="center"/>
    </xf>
    <xf numFmtId="0" fontId="3" fillId="0" borderId="2" xfId="0" applyNumberFormat="1" applyFont="1" applyBorder="1"/>
    <xf numFmtId="2" fontId="3" fillId="0" borderId="2" xfId="0" applyNumberFormat="1" applyFont="1" applyBorder="1"/>
    <xf numFmtId="0" fontId="8" fillId="0" borderId="0" xfId="0" applyFont="1"/>
    <xf numFmtId="0" fontId="9" fillId="0" borderId="0" xfId="0" applyFont="1"/>
    <xf numFmtId="43" fontId="9" fillId="0" borderId="0" xfId="1" applyFont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52</xdr:row>
      <xdr:rowOff>9525</xdr:rowOff>
    </xdr:from>
    <xdr:to>
      <xdr:col>5</xdr:col>
      <xdr:colOff>0</xdr:colOff>
      <xdr:row>57</xdr:row>
      <xdr:rowOff>19050</xdr:rowOff>
    </xdr:to>
    <xdr:pic>
      <xdr:nvPicPr>
        <xdr:cNvPr id="2" name="Picture 1" descr="foo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9020175"/>
          <a:ext cx="6429375" cy="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vind\Financial%20report%202062-63\CHAITRA\New%20English%20Balance%20Sheet%20for%20PAUSH%20end%2020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C GL"/>
      <sheetName val="CRC PL"/>
      <sheetName val="Trial"/>
      <sheetName val="Balance Sheet"/>
      <sheetName val="PL"/>
      <sheetName val="PL Appr."/>
      <sheetName val="SCOE"/>
      <sheetName val="Cash Flow"/>
      <sheetName val="4.1"/>
      <sheetName val="4.2"/>
      <sheetName val="4.3 - 4.4"/>
      <sheetName val="4.5"/>
      <sheetName val="4.5a"/>
      <sheetName val="4.6 - 4.7"/>
      <sheetName val="4.8 - 4.9"/>
      <sheetName val="4.10 - 4.11"/>
      <sheetName val="4.12"/>
      <sheetName val="4.12A"/>
      <sheetName val="4.13"/>
      <sheetName val="4.13A"/>
      <sheetName val="4.14"/>
      <sheetName val="4.15"/>
      <sheetName val="4.16 - 4.16A"/>
      <sheetName val="4.17"/>
      <sheetName val="4.18"/>
      <sheetName val="4.19"/>
      <sheetName val="4.20 -4.21"/>
      <sheetName val="4.22 -4.23"/>
      <sheetName val="4.24"/>
      <sheetName val="4.25 - 4.26"/>
      <sheetName val="4.27 - 4.28"/>
      <sheetName val="4.28A"/>
      <sheetName val="4.29"/>
      <sheetName val="4.30"/>
      <sheetName val="4.30A"/>
      <sheetName val="4.31"/>
    </sheetNames>
    <sheetDataSet>
      <sheetData sheetId="0" refreshError="1"/>
      <sheetData sheetId="1" refreshError="1"/>
      <sheetData sheetId="2" refreshError="1">
        <row r="367">
          <cell r="G367">
            <v>35831280.920000002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topLeftCell="A3" workbookViewId="0">
      <selection activeCell="A3" sqref="A3:E3"/>
    </sheetView>
  </sheetViews>
  <sheetFormatPr defaultRowHeight="12.75"/>
  <cols>
    <col min="1" max="1" width="4.85546875" style="23" bestFit="1" customWidth="1"/>
    <col min="2" max="2" width="37" style="24" customWidth="1"/>
    <col min="3" max="3" width="12.42578125" style="25" customWidth="1"/>
    <col min="4" max="4" width="16.5703125" style="25" customWidth="1"/>
    <col min="5" max="5" width="24.42578125" style="25" customWidth="1"/>
  </cols>
  <sheetData>
    <row r="1" spans="1:6" ht="13.5" hidden="1">
      <c r="A1" s="1" t="s">
        <v>0</v>
      </c>
      <c r="B1" s="1"/>
      <c r="C1" s="1"/>
      <c r="D1" s="1"/>
      <c r="E1" s="1"/>
    </row>
    <row r="2" spans="1:6" ht="13.5" hidden="1">
      <c r="A2" s="1" t="s">
        <v>1</v>
      </c>
      <c r="B2" s="1"/>
      <c r="C2" s="1"/>
      <c r="D2" s="1"/>
      <c r="E2" s="1"/>
    </row>
    <row r="3" spans="1:6" ht="13.5">
      <c r="A3" s="1" t="s">
        <v>0</v>
      </c>
      <c r="B3" s="1"/>
      <c r="C3" s="1"/>
      <c r="D3" s="1"/>
      <c r="E3" s="1"/>
    </row>
    <row r="4" spans="1:6" ht="13.5">
      <c r="A4" s="1" t="s">
        <v>2</v>
      </c>
      <c r="B4" s="1"/>
      <c r="C4" s="1"/>
      <c r="D4" s="1"/>
      <c r="E4" s="1"/>
    </row>
    <row r="5" spans="1:6" ht="13.5">
      <c r="A5" s="1" t="s">
        <v>3</v>
      </c>
      <c r="B5" s="1"/>
      <c r="C5" s="1"/>
      <c r="D5" s="1"/>
      <c r="E5" s="1"/>
    </row>
    <row r="6" spans="1:6" ht="13.5">
      <c r="A6" s="1" t="s">
        <v>4</v>
      </c>
      <c r="B6" s="1"/>
      <c r="C6" s="1"/>
      <c r="D6" s="1"/>
      <c r="E6" s="1"/>
    </row>
    <row r="7" spans="1:6" ht="13.5">
      <c r="A7" s="2"/>
      <c r="B7" s="3"/>
      <c r="C7" s="4"/>
      <c r="D7" s="4"/>
      <c r="E7" s="5" t="s">
        <v>5</v>
      </c>
      <c r="F7" s="6"/>
    </row>
    <row r="8" spans="1:6" ht="28.5">
      <c r="A8" s="7" t="s">
        <v>6</v>
      </c>
      <c r="B8" s="7" t="s">
        <v>7</v>
      </c>
      <c r="C8" s="8" t="s">
        <v>8</v>
      </c>
      <c r="D8" s="8" t="s">
        <v>9</v>
      </c>
      <c r="E8" s="9" t="s">
        <v>10</v>
      </c>
    </row>
    <row r="9" spans="1:6" ht="12.75" hidden="1" customHeight="1">
      <c r="A9" s="10" t="s">
        <v>6</v>
      </c>
      <c r="B9" s="10" t="s">
        <v>7</v>
      </c>
      <c r="C9" s="11" t="s">
        <v>8</v>
      </c>
      <c r="D9" s="11" t="s">
        <v>9</v>
      </c>
      <c r="E9" s="12" t="s">
        <v>10</v>
      </c>
    </row>
    <row r="10" spans="1:6" ht="13.5">
      <c r="A10" s="13">
        <v>1</v>
      </c>
      <c r="B10" s="14" t="s">
        <v>11</v>
      </c>
      <c r="C10" s="15">
        <f>SUM(C11:C15,C18,C19)</f>
        <v>7674937640.5648994</v>
      </c>
      <c r="D10" s="15">
        <f>SUM(D11:D15,D18,D19)</f>
        <v>7280458980.6099997</v>
      </c>
      <c r="E10" s="15">
        <f>SUM(E11:E15,E18,E19)</f>
        <v>5541382253.7200003</v>
      </c>
    </row>
    <row r="11" spans="1:6" ht="13.5">
      <c r="A11" s="13">
        <v>1.1000000000000001</v>
      </c>
      <c r="B11" s="16" t="s">
        <v>12</v>
      </c>
      <c r="C11" s="17">
        <v>550000000</v>
      </c>
      <c r="D11" s="17">
        <v>550000000</v>
      </c>
      <c r="E11" s="17">
        <v>550000000</v>
      </c>
    </row>
    <row r="12" spans="1:6" ht="13.5">
      <c r="A12" s="13">
        <v>1.2</v>
      </c>
      <c r="B12" s="16" t="s">
        <v>13</v>
      </c>
      <c r="C12" s="17">
        <f>87739384.31+C48</f>
        <v>144790504.71677679</v>
      </c>
      <c r="D12" s="17">
        <v>128323203.90254545</v>
      </c>
      <c r="E12" s="17">
        <f>65945367.29-E47</f>
        <v>46502457.182650767</v>
      </c>
    </row>
    <row r="13" spans="1:6" ht="13.5">
      <c r="A13" s="13">
        <v>1.3</v>
      </c>
      <c r="B13" s="16" t="s">
        <v>14</v>
      </c>
      <c r="C13" s="18">
        <v>0</v>
      </c>
      <c r="D13" s="18">
        <v>0</v>
      </c>
      <c r="E13" s="18">
        <v>0</v>
      </c>
    </row>
    <row r="14" spans="1:6" ht="13.5">
      <c r="A14" s="13">
        <v>1.4</v>
      </c>
      <c r="B14" s="16" t="s">
        <v>15</v>
      </c>
      <c r="C14" s="17">
        <v>177826000</v>
      </c>
      <c r="D14" s="17">
        <v>158430500.00999999</v>
      </c>
      <c r="E14" s="17">
        <v>186412812.81</v>
      </c>
    </row>
    <row r="15" spans="1:6" ht="13.5">
      <c r="A15" s="13">
        <v>1.5</v>
      </c>
      <c r="B15" s="16" t="s">
        <v>16</v>
      </c>
      <c r="C15" s="17">
        <f>SUM(C16:C17)</f>
        <v>6696297261.5699997</v>
      </c>
      <c r="D15" s="17">
        <v>6332212535.8299999</v>
      </c>
      <c r="E15" s="17">
        <f>SUM(E16:E17)</f>
        <v>4679885872.1700001</v>
      </c>
    </row>
    <row r="16" spans="1:6" ht="13.5">
      <c r="A16" s="13"/>
      <c r="B16" s="16" t="s">
        <v>17</v>
      </c>
      <c r="C16" s="17">
        <v>6629442492.6599998</v>
      </c>
      <c r="D16" s="17">
        <v>6224996698.1000004</v>
      </c>
      <c r="E16" s="17">
        <v>4416505599.29</v>
      </c>
    </row>
    <row r="17" spans="1:5" ht="13.5">
      <c r="A17" s="13"/>
      <c r="B17" s="16" t="s">
        <v>18</v>
      </c>
      <c r="C17" s="17">
        <v>66854768.909999996</v>
      </c>
      <c r="D17" s="17">
        <v>107215837.73</v>
      </c>
      <c r="E17" s="17">
        <v>263380272.88</v>
      </c>
    </row>
    <row r="18" spans="1:5" ht="13.5">
      <c r="A18" s="13">
        <v>1.6</v>
      </c>
      <c r="B18" s="16" t="s">
        <v>19</v>
      </c>
      <c r="C18" s="17">
        <f>C47-[1]Trial!$G$367</f>
        <v>-11415965.685958657</v>
      </c>
      <c r="D18" s="17">
        <v>-8306538.3670909116</v>
      </c>
      <c r="E18" s="17">
        <f>E47-18105010.55</f>
        <v>1337899.5573492311</v>
      </c>
    </row>
    <row r="19" spans="1:5" ht="13.5">
      <c r="A19" s="13">
        <v>1.7</v>
      </c>
      <c r="B19" s="16" t="s">
        <v>20</v>
      </c>
      <c r="C19" s="17">
        <f>104216162.934082+13223677.03</f>
        <v>117439839.964082</v>
      </c>
      <c r="D19" s="17">
        <v>119799279.23454548</v>
      </c>
      <c r="E19" s="17">
        <f>67416848.3+9826363.7</f>
        <v>77243212</v>
      </c>
    </row>
    <row r="20" spans="1:5" ht="14.25">
      <c r="A20" s="19">
        <v>2</v>
      </c>
      <c r="B20" s="14" t="s">
        <v>21</v>
      </c>
      <c r="C20" s="15">
        <f>SUM(C21:C27)</f>
        <v>7674937640.5570021</v>
      </c>
      <c r="D20" s="15">
        <f>SUM(D21:D27)</f>
        <v>7280458980.6800003</v>
      </c>
      <c r="E20" s="15">
        <f>SUM(E21:E27)</f>
        <v>5541382253.7160139</v>
      </c>
    </row>
    <row r="21" spans="1:5" ht="13.5">
      <c r="A21" s="13">
        <v>2.1</v>
      </c>
      <c r="B21" s="16" t="s">
        <v>22</v>
      </c>
      <c r="C21" s="17">
        <v>589961680.45000005</v>
      </c>
      <c r="D21" s="17">
        <v>582111397.88999999</v>
      </c>
      <c r="E21" s="17">
        <v>373402569.72000003</v>
      </c>
    </row>
    <row r="22" spans="1:5" ht="13.5">
      <c r="A22" s="13">
        <v>2.2000000000000002</v>
      </c>
      <c r="B22" s="16" t="s">
        <v>23</v>
      </c>
      <c r="C22" s="17">
        <v>65000000</v>
      </c>
      <c r="D22" s="17">
        <v>140000000</v>
      </c>
      <c r="E22" s="17">
        <v>190013068.49000001</v>
      </c>
    </row>
    <row r="23" spans="1:5" ht="13.5">
      <c r="A23" s="13">
        <v>2.2999999999999998</v>
      </c>
      <c r="B23" s="16" t="s">
        <v>24</v>
      </c>
      <c r="C23" s="17">
        <v>526977581.23000002</v>
      </c>
      <c r="D23" s="17">
        <v>883651687.33000004</v>
      </c>
      <c r="E23" s="17">
        <v>507109210.15900004</v>
      </c>
    </row>
    <row r="24" spans="1:5" ht="13.5">
      <c r="A24" s="13">
        <v>2.4</v>
      </c>
      <c r="B24" s="16" t="s">
        <v>25</v>
      </c>
      <c r="C24" s="17">
        <v>6259515011.1441994</v>
      </c>
      <c r="D24" s="17">
        <v>5460320483.6900005</v>
      </c>
      <c r="E24" s="17">
        <v>4301867816.5913525</v>
      </c>
    </row>
    <row r="25" spans="1:5" ht="13.5">
      <c r="A25" s="13">
        <v>2.5</v>
      </c>
      <c r="B25" s="16" t="s">
        <v>26</v>
      </c>
      <c r="C25" s="17">
        <v>119270331.1053021</v>
      </c>
      <c r="D25" s="17">
        <f>88211673.08+18102546.25</f>
        <v>106314219.33</v>
      </c>
      <c r="E25" s="17">
        <v>82553982.4456608</v>
      </c>
    </row>
    <row r="26" spans="1:5" ht="13.5">
      <c r="A26" s="13">
        <v>2.6</v>
      </c>
      <c r="B26" s="16" t="s">
        <v>27</v>
      </c>
      <c r="C26" s="17">
        <v>14178862.747500001</v>
      </c>
      <c r="D26" s="17">
        <v>6453862.75</v>
      </c>
      <c r="E26" s="17">
        <v>0</v>
      </c>
    </row>
    <row r="27" spans="1:5" ht="13.5">
      <c r="A27" s="13">
        <v>2.7</v>
      </c>
      <c r="B27" s="16" t="s">
        <v>28</v>
      </c>
      <c r="C27" s="17">
        <v>100034173.88</v>
      </c>
      <c r="D27" s="17">
        <f>119709875.94-18102546.25</f>
        <v>101607329.69</v>
      </c>
      <c r="E27" s="17">
        <v>86435606.310000107</v>
      </c>
    </row>
    <row r="28" spans="1:5" ht="28.5">
      <c r="A28" s="7">
        <v>3</v>
      </c>
      <c r="B28" s="7" t="s">
        <v>29</v>
      </c>
      <c r="C28" s="8" t="s">
        <v>30</v>
      </c>
      <c r="D28" s="8" t="s">
        <v>31</v>
      </c>
      <c r="E28" s="9" t="s">
        <v>32</v>
      </c>
    </row>
    <row r="29" spans="1:5" ht="13.5">
      <c r="A29" s="13">
        <v>3.1</v>
      </c>
      <c r="B29" s="16" t="s">
        <v>33</v>
      </c>
      <c r="C29" s="17">
        <v>355431880.09999996</v>
      </c>
      <c r="D29" s="17">
        <f>668704818.71-438793667.92+1498.55-288814.05</f>
        <v>229623835.29000002</v>
      </c>
      <c r="E29" s="17">
        <v>261430670.61000004</v>
      </c>
    </row>
    <row r="30" spans="1:5" ht="13.5">
      <c r="A30" s="13">
        <v>3.2</v>
      </c>
      <c r="B30" s="16" t="s">
        <v>34</v>
      </c>
      <c r="C30" s="17">
        <v>204333239.06</v>
      </c>
      <c r="D30" s="17">
        <f>567803262.47-438792169.37</f>
        <v>129011093.10000002</v>
      </c>
      <c r="E30" s="17">
        <v>131084001.15000001</v>
      </c>
    </row>
    <row r="31" spans="1:5" ht="13.5">
      <c r="A31" s="13"/>
      <c r="B31" s="20" t="s">
        <v>35</v>
      </c>
      <c r="C31" s="15">
        <f>C29-C30</f>
        <v>151098641.03999996</v>
      </c>
      <c r="D31" s="15">
        <f>D29-D30</f>
        <v>100612742.19</v>
      </c>
      <c r="E31" s="15">
        <f>E29-E30</f>
        <v>130346669.46000004</v>
      </c>
    </row>
    <row r="32" spans="1:5" ht="13.5">
      <c r="A32" s="13">
        <v>3.3</v>
      </c>
      <c r="B32" s="16" t="s">
        <v>36</v>
      </c>
      <c r="C32" s="17">
        <v>25671661.690000001</v>
      </c>
      <c r="D32" s="17">
        <v>19293383.859999999</v>
      </c>
      <c r="E32" s="17">
        <v>14814378.970000001</v>
      </c>
    </row>
    <row r="33" spans="1:5" ht="13.5">
      <c r="A33" s="13">
        <v>3.4</v>
      </c>
      <c r="B33" s="16" t="s">
        <v>37</v>
      </c>
      <c r="C33" s="17">
        <v>10471554.41</v>
      </c>
      <c r="D33" s="17">
        <v>7945081.5499999998</v>
      </c>
      <c r="E33" s="17">
        <v>6656904.5800000001</v>
      </c>
    </row>
    <row r="34" spans="1:5" ht="13.5">
      <c r="A34" s="13">
        <v>3.5</v>
      </c>
      <c r="B34" s="16" t="s">
        <v>38</v>
      </c>
      <c r="C34" s="17">
        <v>25472384.859999999</v>
      </c>
      <c r="D34" s="17">
        <v>16839826.960000001</v>
      </c>
      <c r="E34" s="17">
        <v>6553800.8500000006</v>
      </c>
    </row>
    <row r="35" spans="1:5" ht="13.5">
      <c r="A35" s="13"/>
      <c r="B35" s="20" t="s">
        <v>39</v>
      </c>
      <c r="C35" s="15">
        <f>SUM(C31:C34)</f>
        <v>212714241.99999994</v>
      </c>
      <c r="D35" s="15">
        <f>SUM(D31:D34)</f>
        <v>144691034.56</v>
      </c>
      <c r="E35" s="15">
        <f>SUM(E31:E34)</f>
        <v>158371753.86000004</v>
      </c>
    </row>
    <row r="36" spans="1:5" ht="13.5">
      <c r="A36" s="13">
        <v>3.6</v>
      </c>
      <c r="B36" s="16" t="s">
        <v>40</v>
      </c>
      <c r="C36" s="17">
        <v>31492606.550000004</v>
      </c>
      <c r="D36" s="17">
        <v>20511458.800000001</v>
      </c>
      <c r="E36" s="17">
        <v>20224568.710000001</v>
      </c>
    </row>
    <row r="37" spans="1:5" ht="13.5">
      <c r="A37" s="13">
        <v>3.7</v>
      </c>
      <c r="B37" s="16" t="s">
        <v>41</v>
      </c>
      <c r="C37" s="17">
        <v>58032650.310000002</v>
      </c>
      <c r="D37" s="17">
        <v>35352310.100000001</v>
      </c>
      <c r="E37" s="17">
        <v>41178454.619999997</v>
      </c>
    </row>
    <row r="38" spans="1:5" ht="13.5">
      <c r="A38" s="13"/>
      <c r="B38" s="20" t="s">
        <v>42</v>
      </c>
      <c r="C38" s="15">
        <f>C35-C36-C37</f>
        <v>123188985.13999993</v>
      </c>
      <c r="D38" s="15">
        <f>D35-D36-D37</f>
        <v>88827265.659999996</v>
      </c>
      <c r="E38" s="15">
        <f>E35-E36-E37</f>
        <v>96968730.530000031</v>
      </c>
    </row>
    <row r="39" spans="1:5" ht="13.5">
      <c r="A39" s="13">
        <v>3.8</v>
      </c>
      <c r="B39" s="16" t="s">
        <v>43</v>
      </c>
      <c r="C39" s="17">
        <v>33575905.935099997</v>
      </c>
      <c r="D39" s="17">
        <f>13913630.46+2436066.56+7273763.57+2014.79+728188.47+700037.58-145854.13</f>
        <v>24907847.300000001</v>
      </c>
      <c r="E39" s="17">
        <v>28387037.029650018</v>
      </c>
    </row>
    <row r="40" spans="1:5" ht="13.5">
      <c r="A40" s="13"/>
      <c r="B40" s="20" t="s">
        <v>44</v>
      </c>
      <c r="C40" s="15">
        <f>C38-C39</f>
        <v>89613079.204899937</v>
      </c>
      <c r="D40" s="15">
        <f>D38-D39</f>
        <v>63919418.359999999</v>
      </c>
      <c r="E40" s="15">
        <f>E38-E39</f>
        <v>68581693.500350013</v>
      </c>
    </row>
    <row r="41" spans="1:5" ht="13.5">
      <c r="A41" s="21">
        <v>3.9</v>
      </c>
      <c r="B41" s="16" t="s">
        <v>45</v>
      </c>
      <c r="C41" s="18">
        <v>0</v>
      </c>
      <c r="D41" s="18">
        <v>0</v>
      </c>
      <c r="E41" s="18">
        <v>0</v>
      </c>
    </row>
    <row r="42" spans="1:5" ht="13.5">
      <c r="A42" s="22">
        <v>3.1</v>
      </c>
      <c r="B42" s="16" t="s">
        <v>46</v>
      </c>
      <c r="C42" s="18">
        <v>0</v>
      </c>
      <c r="D42" s="18">
        <v>0</v>
      </c>
      <c r="E42" s="18">
        <v>0</v>
      </c>
    </row>
    <row r="43" spans="1:5" ht="13.5">
      <c r="A43" s="13"/>
      <c r="B43" s="20" t="s">
        <v>47</v>
      </c>
      <c r="C43" s="15">
        <f>C40+C41+C42</f>
        <v>89613079.204899937</v>
      </c>
      <c r="D43" s="15">
        <f>D40+D41+D42</f>
        <v>63919418.359999999</v>
      </c>
      <c r="E43" s="15">
        <f>E40+E41+E42</f>
        <v>68581693.500350013</v>
      </c>
    </row>
    <row r="44" spans="1:5" ht="13.5">
      <c r="A44" s="13">
        <v>3.11</v>
      </c>
      <c r="B44" s="16" t="s">
        <v>48</v>
      </c>
      <c r="C44" s="18">
        <v>0</v>
      </c>
      <c r="D44" s="18">
        <v>0</v>
      </c>
      <c r="E44" s="18">
        <v>0</v>
      </c>
    </row>
    <row r="45" spans="1:5" ht="13.5">
      <c r="A45" s="13"/>
      <c r="B45" s="20" t="s">
        <v>49</v>
      </c>
      <c r="C45" s="15">
        <f>C43+C44</f>
        <v>89613079.204899937</v>
      </c>
      <c r="D45" s="15">
        <f>D43+D44</f>
        <v>63919418.359999999</v>
      </c>
      <c r="E45" s="15">
        <f>E43+E44</f>
        <v>68581693.500350013</v>
      </c>
    </row>
    <row r="46" spans="1:5" ht="13.5">
      <c r="A46" s="13">
        <v>3.12</v>
      </c>
      <c r="B46" s="16" t="s">
        <v>50</v>
      </c>
      <c r="C46" s="17">
        <f>C45*10/110</f>
        <v>8146643.5640818123</v>
      </c>
      <c r="D46" s="17">
        <f>D45*10/110</f>
        <v>5810856.2145454548</v>
      </c>
      <c r="E46" s="17">
        <f>E45*10/100</f>
        <v>6858169.3500350006</v>
      </c>
    </row>
    <row r="47" spans="1:5" ht="13.5">
      <c r="A47" s="13">
        <v>3.13</v>
      </c>
      <c r="B47" s="16" t="s">
        <v>51</v>
      </c>
      <c r="C47" s="17">
        <f>382716.72+(C45-C46)*0.295</f>
        <v>24415315.234041344</v>
      </c>
      <c r="D47" s="17">
        <f>382716.72+(D45-D46)*0.295</f>
        <v>17524742.552909087</v>
      </c>
      <c r="E47" s="17">
        <f>(E45-E46)*0.315</f>
        <v>19442910.107349232</v>
      </c>
    </row>
    <row r="48" spans="1:5" ht="13.5">
      <c r="A48" s="13"/>
      <c r="B48" s="20" t="s">
        <v>52</v>
      </c>
      <c r="C48" s="15">
        <f>C45-C46-C47</f>
        <v>57051120.406776771</v>
      </c>
      <c r="D48" s="15">
        <f>D45-D46-D47</f>
        <v>40583819.59254545</v>
      </c>
      <c r="E48" s="15">
        <f>E45-E46-E47</f>
        <v>42280614.042965785</v>
      </c>
    </row>
    <row r="49" spans="1:5" ht="29.25" customHeight="1">
      <c r="A49" s="7">
        <v>4</v>
      </c>
      <c r="B49" s="7" t="s">
        <v>53</v>
      </c>
      <c r="C49" s="8" t="s">
        <v>54</v>
      </c>
      <c r="D49" s="8" t="s">
        <v>55</v>
      </c>
      <c r="E49" s="9" t="s">
        <v>56</v>
      </c>
    </row>
    <row r="50" spans="1:5" ht="13.5">
      <c r="A50" s="13">
        <v>4.0999999999999996</v>
      </c>
      <c r="B50" s="16" t="s">
        <v>57</v>
      </c>
      <c r="C50" s="18">
        <v>9.65</v>
      </c>
      <c r="D50" s="18">
        <v>10.61</v>
      </c>
      <c r="E50" s="18">
        <v>12.62</v>
      </c>
    </row>
    <row r="51" spans="1:5" ht="13.5">
      <c r="A51" s="13">
        <v>4.2</v>
      </c>
      <c r="B51" s="16" t="s">
        <v>58</v>
      </c>
      <c r="C51" s="18">
        <v>0.65</v>
      </c>
      <c r="D51" s="18">
        <v>0.82</v>
      </c>
      <c r="E51" s="18">
        <v>0.84</v>
      </c>
    </row>
    <row r="52" spans="1:5" ht="13.5">
      <c r="A52" s="13">
        <v>4.3</v>
      </c>
      <c r="B52" s="16" t="s">
        <v>59</v>
      </c>
      <c r="C52" s="18">
        <v>241.76</v>
      </c>
      <c r="D52" s="18">
        <v>205.43</v>
      </c>
      <c r="E52" s="18">
        <v>206.66</v>
      </c>
    </row>
    <row r="53" spans="1:5" hidden="1"/>
    <row r="54" spans="1:5" hidden="1">
      <c r="B54" s="26"/>
    </row>
    <row r="55" spans="1:5" hidden="1"/>
    <row r="56" spans="1:5" hidden="1"/>
    <row r="57" spans="1:5" hidden="1"/>
    <row r="58" spans="1:5" hidden="1"/>
  </sheetData>
  <mergeCells count="6">
    <mergeCell ref="A1:E1"/>
    <mergeCell ref="A2:E2"/>
    <mergeCell ref="A3:E3"/>
    <mergeCell ref="A4:E4"/>
    <mergeCell ref="A5:E5"/>
    <mergeCell ref="A6:E6"/>
  </mergeCells>
  <printOptions horizontalCentered="1"/>
  <pageMargins left="0.12" right="0.11" top="1.25" bottom="0.4" header="0.12" footer="0.49"/>
  <pageSetup paperSize="9" scale="9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CHAITRA</vt:lpstr>
      <vt:lpstr>CHAITRA!Print_Area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Govind</dc:creator>
  <cp:lastModifiedBy>Govind</cp:lastModifiedBy>
  <dcterms:created xsi:type="dcterms:W3CDTF">2014-03-17T11:47:18Z</dcterms:created>
  <dcterms:modified xsi:type="dcterms:W3CDTF">2014-03-17T11:47:39Z</dcterms:modified>
</cp:coreProperties>
</file>